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E2D238B7-4C9D-0A4B-B213-CE020B648980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Rental Property Purchase Affo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4" i="1"/>
  <c r="C28" i="1" s="1"/>
  <c r="C32" i="1" s="1"/>
  <c r="C17" i="1"/>
  <c r="C30" i="1" s="1"/>
  <c r="G11" i="1"/>
  <c r="G12" i="1" s="1"/>
  <c r="F11" i="1"/>
  <c r="F12" i="1" s="1"/>
  <c r="C10" i="1"/>
  <c r="F7" i="1" s="1"/>
  <c r="F20" i="1" l="1"/>
  <c r="F22" i="1" s="1"/>
  <c r="C8" i="1"/>
  <c r="G7" i="1"/>
  <c r="F13" i="1"/>
  <c r="F16" i="1"/>
  <c r="F23" i="1" s="1"/>
  <c r="F24" i="1" s="1"/>
  <c r="F26" i="1" s="1"/>
  <c r="F14" i="1"/>
  <c r="G16" i="1"/>
  <c r="G23" i="1" s="1"/>
  <c r="G24" i="1" s="1"/>
  <c r="G26" i="1" s="1"/>
  <c r="G14" i="1"/>
  <c r="G13" i="1"/>
  <c r="C9" i="1"/>
  <c r="C7" i="1" s="1"/>
  <c r="G20" i="1"/>
  <c r="G22" i="1" s="1"/>
  <c r="C6" i="1"/>
  <c r="G15" i="1" l="1"/>
  <c r="F15" i="1"/>
</calcChain>
</file>

<file path=xl/sharedStrings.xml><?xml version="1.0" encoding="utf-8"?>
<sst xmlns="http://schemas.openxmlformats.org/spreadsheetml/2006/main" count="53" uniqueCount="53">
  <si>
    <t>LTV Test</t>
  </si>
  <si>
    <t>Cash Available for Purchase:</t>
  </si>
  <si>
    <t>Rental Property Purchase Affordability Calculator</t>
  </si>
  <si>
    <t>Assumed Closing Costs (% of Loan):</t>
  </si>
  <si>
    <t>Housing Reserve (% of Purchase Price):</t>
  </si>
  <si>
    <t>Loan-to-Value (% of Purchase Price):</t>
  </si>
  <si>
    <t>Property A</t>
  </si>
  <si>
    <t>Property B</t>
  </si>
  <si>
    <t>Cash Applied to Down Payment:</t>
  </si>
  <si>
    <t>Target Purchase Price:</t>
  </si>
  <si>
    <t>Cash Applied to Closing Costs:</t>
  </si>
  <si>
    <t xml:space="preserve">Pass LTV Test? </t>
  </si>
  <si>
    <t>Cash Applied to Reserve:</t>
  </si>
  <si>
    <t>Maximum Loan Amount:</t>
  </si>
  <si>
    <t>Interest Rate:</t>
  </si>
  <si>
    <t>Maximum Purchase Price (Ignoring DTI Constraint):</t>
  </si>
  <si>
    <t>Loan Amortization Period (Years):</t>
  </si>
  <si>
    <t>Loan-to-Value:</t>
  </si>
  <si>
    <t>DTI Test</t>
  </si>
  <si>
    <r>
      <rPr>
        <b/>
        <sz val="10"/>
        <color theme="1"/>
        <rFont val="Arial"/>
        <family val="2"/>
      </rPr>
      <t xml:space="preserve">Monthly </t>
    </r>
    <r>
      <rPr>
        <b/>
        <i/>
        <sz val="10"/>
        <color theme="1"/>
        <rFont val="Arial"/>
        <family val="2"/>
      </rPr>
      <t>Pre-Purchase</t>
    </r>
    <r>
      <rPr>
        <b/>
        <sz val="10"/>
        <color theme="1"/>
        <rFont val="Arial"/>
        <family val="2"/>
      </rPr>
      <t xml:space="preserve"> Debts/Payments</t>
    </r>
  </si>
  <si>
    <t>Loan Amount:</t>
  </si>
  <si>
    <t>Debt/Payment #1:</t>
  </si>
  <si>
    <t>Down Payment:</t>
  </si>
  <si>
    <t>Debt/Payment #2:</t>
  </si>
  <si>
    <t>Closing Costs:</t>
  </si>
  <si>
    <t>Primary Residence Mortgage:</t>
  </si>
  <si>
    <t>Remaining Cash for Housing Reserve:</t>
  </si>
  <si>
    <r>
      <rPr>
        <i/>
        <u/>
        <sz val="10"/>
        <color theme="1"/>
        <rFont val="Arial"/>
        <family val="2"/>
      </rPr>
      <t>Existing</t>
    </r>
    <r>
      <rPr>
        <i/>
        <sz val="10"/>
        <color theme="1"/>
        <rFont val="Arial"/>
        <family val="2"/>
      </rPr>
      <t xml:space="preserve"> Rental Property Mortgage:</t>
    </r>
  </si>
  <si>
    <t>Mortgage Payment (Principal/Interest):</t>
  </si>
  <si>
    <r>
      <rPr>
        <b/>
        <sz val="10"/>
        <color theme="1"/>
        <rFont val="Arial"/>
        <family val="2"/>
      </rPr>
      <t xml:space="preserve">Total Monthly </t>
    </r>
    <r>
      <rPr>
        <b/>
        <i/>
        <sz val="10"/>
        <color theme="1"/>
        <rFont val="Arial"/>
        <family val="2"/>
      </rPr>
      <t>Pre-Housing</t>
    </r>
    <r>
      <rPr>
        <b/>
        <sz val="10"/>
        <color theme="1"/>
        <rFont val="Arial"/>
        <family val="2"/>
      </rPr>
      <t xml:space="preserve"> Debts:</t>
    </r>
  </si>
  <si>
    <t>Annual Landlord Insurance Premium:</t>
  </si>
  <si>
    <t>Local Real Estate Tax Rate:</t>
  </si>
  <si>
    <t>Gross (i.e. Pre-Tax) Monthly Income</t>
  </si>
  <si>
    <t>Monthly HOA Fee (As Applicable):</t>
  </si>
  <si>
    <t>Income Source #1:</t>
  </si>
  <si>
    <t>PMI/MIP Required (If LTV &gt; 80%):</t>
  </si>
  <si>
    <t>Income Source #2:</t>
  </si>
  <si>
    <t>PMI/MIP Annual Rate (If Required):</t>
  </si>
  <si>
    <r>
      <rPr>
        <i/>
        <sz val="10"/>
        <color theme="1"/>
        <rFont val="Arial"/>
        <family val="2"/>
      </rPr>
      <t xml:space="preserve">Total Income from </t>
    </r>
    <r>
      <rPr>
        <i/>
        <u/>
        <sz val="10"/>
        <color theme="1"/>
        <rFont val="Arial"/>
        <family val="2"/>
      </rPr>
      <t>Existing</t>
    </r>
    <r>
      <rPr>
        <i/>
        <sz val="10"/>
        <color theme="1"/>
        <rFont val="Arial"/>
        <family val="2"/>
      </rPr>
      <t xml:space="preserve"> Rental Properties:</t>
    </r>
  </si>
  <si>
    <t>Escrow, HOA Fee, &amp; PMI/MIP Payment:</t>
  </si>
  <si>
    <r>
      <rPr>
        <i/>
        <sz val="10"/>
        <color theme="1"/>
        <rFont val="Arial"/>
        <family val="2"/>
      </rPr>
      <t xml:space="preserve">Includable Income % from </t>
    </r>
    <r>
      <rPr>
        <i/>
        <u/>
        <sz val="10"/>
        <color theme="1"/>
        <rFont val="Arial"/>
        <family val="2"/>
      </rPr>
      <t>Existing</t>
    </r>
    <r>
      <rPr>
        <i/>
        <sz val="10"/>
        <color theme="1"/>
        <rFont val="Arial"/>
        <family val="2"/>
      </rPr>
      <t xml:space="preserve"> Rental Properties:</t>
    </r>
  </si>
  <si>
    <t>Total Monthly Housing Costs:</t>
  </si>
  <si>
    <r>
      <rPr>
        <i/>
        <sz val="10"/>
        <color theme="1"/>
        <rFont val="Arial"/>
        <family val="2"/>
      </rPr>
      <t xml:space="preserve">Includable Income from </t>
    </r>
    <r>
      <rPr>
        <i/>
        <u/>
        <sz val="10"/>
        <color theme="1"/>
        <rFont val="Arial"/>
        <family val="2"/>
      </rPr>
      <t>Existing</t>
    </r>
    <r>
      <rPr>
        <i/>
        <sz val="10"/>
        <color theme="1"/>
        <rFont val="Arial"/>
        <family val="2"/>
      </rPr>
      <t xml:space="preserve"> Rental Properties:</t>
    </r>
  </si>
  <si>
    <t>Pass DTI Test?</t>
  </si>
  <si>
    <r>
      <rPr>
        <i/>
        <sz val="10"/>
        <color theme="1"/>
        <rFont val="Arial"/>
        <family val="2"/>
      </rPr>
      <t xml:space="preserve">Projected Income from </t>
    </r>
    <r>
      <rPr>
        <i/>
        <u/>
        <sz val="10"/>
        <color theme="1"/>
        <rFont val="Arial"/>
        <family val="2"/>
      </rPr>
      <t>Future</t>
    </r>
    <r>
      <rPr>
        <i/>
        <sz val="10"/>
        <color theme="1"/>
        <rFont val="Arial"/>
        <family val="2"/>
      </rPr>
      <t xml:space="preserve"> Rental Property:</t>
    </r>
  </si>
  <si>
    <r>
      <rPr>
        <i/>
        <sz val="10"/>
        <color theme="1"/>
        <rFont val="Arial"/>
        <family val="2"/>
      </rPr>
      <t xml:space="preserve">Includable Income % from </t>
    </r>
    <r>
      <rPr>
        <i/>
        <u/>
        <sz val="10"/>
        <color theme="1"/>
        <rFont val="Arial"/>
        <family val="2"/>
      </rPr>
      <t>Future</t>
    </r>
    <r>
      <rPr>
        <i/>
        <sz val="10"/>
        <color theme="1"/>
        <rFont val="Arial"/>
        <family val="2"/>
      </rPr>
      <t xml:space="preserve"> Rental Property:</t>
    </r>
  </si>
  <si>
    <t xml:space="preserve">Can You Afford This Rental Property? </t>
  </si>
  <si>
    <r>
      <rPr>
        <i/>
        <sz val="10"/>
        <color theme="1"/>
        <rFont val="Arial"/>
        <family val="2"/>
      </rPr>
      <t xml:space="preserve">Includable Income from </t>
    </r>
    <r>
      <rPr>
        <i/>
        <u/>
        <sz val="10"/>
        <color theme="1"/>
        <rFont val="Arial"/>
        <family val="2"/>
      </rPr>
      <t>Future</t>
    </r>
    <r>
      <rPr>
        <i/>
        <sz val="10"/>
        <color theme="1"/>
        <rFont val="Arial"/>
        <family val="2"/>
      </rPr>
      <t xml:space="preserve"> Rental Property:</t>
    </r>
  </si>
  <si>
    <t>Total Gross (i.e. Pre-Tax) Monthly Income:</t>
  </si>
  <si>
    <r>
      <rPr>
        <b/>
        <sz val="10"/>
        <color theme="1"/>
        <rFont val="Arial"/>
        <family val="2"/>
      </rPr>
      <t xml:space="preserve">DTI </t>
    </r>
    <r>
      <rPr>
        <b/>
        <i/>
        <sz val="10"/>
        <color theme="1"/>
        <rFont val="Arial"/>
        <family val="2"/>
      </rPr>
      <t>without</t>
    </r>
    <r>
      <rPr>
        <b/>
        <sz val="10"/>
        <color theme="1"/>
        <rFont val="Arial"/>
        <family val="2"/>
      </rPr>
      <t xml:space="preserve"> Housing Costs:</t>
    </r>
  </si>
  <si>
    <r>
      <rPr>
        <b/>
        <sz val="10"/>
        <color theme="1"/>
        <rFont val="Arial"/>
        <family val="2"/>
      </rPr>
      <t xml:space="preserve">Maximum DTI </t>
    </r>
    <r>
      <rPr>
        <b/>
        <i/>
        <sz val="10"/>
        <color theme="1"/>
        <rFont val="Arial"/>
        <family val="2"/>
      </rPr>
      <t>with Housing</t>
    </r>
    <r>
      <rPr>
        <b/>
        <sz val="10"/>
        <color theme="1"/>
        <rFont val="Arial"/>
        <family val="2"/>
      </rPr>
      <t xml:space="preserve"> Allowed by Lender:</t>
    </r>
  </si>
  <si>
    <t>Maximum Monthly Housing Costs:*</t>
  </si>
  <si>
    <t>*Includes principal, interest, escrow payments (homeowners insurance, real estate taxes, and, if required, PMI/MIP), and monthly HOA fees, as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</si>
</sst>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2" x14ac:knownFonts="1">
    <font>
      <sz val="10"/>
      <color rgb="FF000000"/>
      <name val="Arial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i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2" borderId="0" xfId="0" applyNumberFormat="1" applyFont="1" applyFill="1" applyAlignment="1">
      <alignment horizontal="left"/>
    </xf>
    <xf numFmtId="9" fontId="4" fillId="2" borderId="0" xfId="0" applyNumberFormat="1" applyFont="1" applyFill="1" applyAlignment="1">
      <alignment horizontal="left"/>
    </xf>
    <xf numFmtId="9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5"/>
  <sheetViews>
    <sheetView tabSelected="1" zoomScale="150" zoomScaleNormal="150" workbookViewId="0">
      <selection activeCell="C4" sqref="C4"/>
    </sheetView>
  </sheetViews>
  <sheetFormatPr baseColWidth="10" defaultColWidth="12.6640625" defaultRowHeight="15.75" customHeight="1" x14ac:dyDescent="0.15"/>
  <cols>
    <col min="1" max="1" width="10.6640625" customWidth="1"/>
    <col min="2" max="2" width="47.83203125" customWidth="1"/>
    <col min="4" max="4" width="3.6640625" customWidth="1"/>
    <col min="5" max="5" width="42.1640625" customWidth="1"/>
  </cols>
  <sheetData>
    <row r="1" spans="1:7" ht="15.75" customHeight="1" x14ac:dyDescent="0.15">
      <c r="A1" s="23" t="s">
        <v>0</v>
      </c>
      <c r="B1" s="1" t="s">
        <v>1</v>
      </c>
      <c r="C1" s="2">
        <v>100000</v>
      </c>
      <c r="E1" s="23" t="s">
        <v>2</v>
      </c>
      <c r="F1" s="24"/>
      <c r="G1" s="24"/>
    </row>
    <row r="2" spans="1:7" ht="15.75" customHeight="1" x14ac:dyDescent="0.15">
      <c r="A2" s="24"/>
      <c r="B2" s="1" t="s">
        <v>3</v>
      </c>
      <c r="C2" s="3">
        <v>0.03</v>
      </c>
      <c r="E2" s="24"/>
      <c r="F2" s="24"/>
      <c r="G2" s="24"/>
    </row>
    <row r="3" spans="1:7" ht="15.75" customHeight="1" x14ac:dyDescent="0.15">
      <c r="A3" s="24"/>
      <c r="B3" s="1" t="s">
        <v>4</v>
      </c>
      <c r="C3" s="3">
        <v>0.01</v>
      </c>
      <c r="E3" s="24"/>
      <c r="F3" s="24"/>
      <c r="G3" s="24"/>
    </row>
    <row r="4" spans="1:7" ht="15.75" customHeight="1" x14ac:dyDescent="0.15">
      <c r="A4" s="24"/>
      <c r="B4" s="1" t="s">
        <v>5</v>
      </c>
      <c r="C4" s="4">
        <v>0.8</v>
      </c>
    </row>
    <row r="5" spans="1:7" ht="15.75" customHeight="1" x14ac:dyDescent="0.15">
      <c r="A5" s="24"/>
      <c r="C5" s="5"/>
      <c r="F5" s="6" t="s">
        <v>6</v>
      </c>
      <c r="G5" s="6" t="s">
        <v>7</v>
      </c>
    </row>
    <row r="6" spans="1:7" ht="15.75" customHeight="1" x14ac:dyDescent="0.15">
      <c r="A6" s="24"/>
      <c r="B6" s="1" t="s">
        <v>8</v>
      </c>
      <c r="C6" s="7">
        <f>C10*(1-C4)</f>
        <v>85470.085470085454</v>
      </c>
      <c r="E6" s="1" t="s">
        <v>9</v>
      </c>
      <c r="F6" s="2">
        <v>260000</v>
      </c>
      <c r="G6" s="2">
        <v>400000</v>
      </c>
    </row>
    <row r="7" spans="1:7" ht="15.75" customHeight="1" x14ac:dyDescent="0.15">
      <c r="A7" s="24"/>
      <c r="B7" s="1" t="s">
        <v>10</v>
      </c>
      <c r="C7" s="7">
        <f t="shared" ref="C7:C8" si="0">C9*C2</f>
        <v>10256.410256410258</v>
      </c>
      <c r="E7" s="8" t="s">
        <v>11</v>
      </c>
      <c r="F7" s="9" t="str">
        <f t="shared" ref="F7:G7" si="1">IF($F$6&lt;$C$10,"Yes","No")</f>
        <v>Yes</v>
      </c>
      <c r="G7" s="9" t="str">
        <f t="shared" si="1"/>
        <v>Yes</v>
      </c>
    </row>
    <row r="8" spans="1:7" ht="15.75" customHeight="1" x14ac:dyDescent="0.15">
      <c r="A8" s="24"/>
      <c r="B8" s="1" t="s">
        <v>12</v>
      </c>
      <c r="C8" s="7">
        <f t="shared" si="0"/>
        <v>4273.5042735042734</v>
      </c>
      <c r="E8" s="1"/>
    </row>
    <row r="9" spans="1:7" ht="15.75" customHeight="1" x14ac:dyDescent="0.15">
      <c r="A9" s="24"/>
      <c r="B9" s="1" t="s">
        <v>13</v>
      </c>
      <c r="C9" s="7">
        <f>C10*C4</f>
        <v>341880.34188034193</v>
      </c>
      <c r="E9" s="6" t="s">
        <v>14</v>
      </c>
      <c r="F9" s="10">
        <v>4.4999999999999998E-2</v>
      </c>
      <c r="G9" s="10">
        <v>4.4999999999999998E-2</v>
      </c>
    </row>
    <row r="10" spans="1:7" ht="15.75" customHeight="1" x14ac:dyDescent="0.15">
      <c r="A10" s="24"/>
      <c r="B10" s="11" t="s">
        <v>15</v>
      </c>
      <c r="C10" s="12">
        <f>C1/(C2*C4+C3+1-C4)</f>
        <v>427350.42735042737</v>
      </c>
      <c r="E10" s="6" t="s">
        <v>16</v>
      </c>
      <c r="F10" s="13">
        <v>30</v>
      </c>
      <c r="G10" s="13">
        <v>30</v>
      </c>
    </row>
    <row r="11" spans="1:7" ht="15.75" customHeight="1" x14ac:dyDescent="0.15">
      <c r="E11" s="6" t="s">
        <v>17</v>
      </c>
      <c r="F11" s="14">
        <f t="shared" ref="F11:G11" si="2">$C$4</f>
        <v>0.8</v>
      </c>
      <c r="G11" s="14">
        <f t="shared" si="2"/>
        <v>0.8</v>
      </c>
    </row>
    <row r="12" spans="1:7" ht="15.75" customHeight="1" x14ac:dyDescent="0.15">
      <c r="A12" s="23" t="s">
        <v>18</v>
      </c>
      <c r="B12" s="1" t="s">
        <v>19</v>
      </c>
      <c r="C12" s="1"/>
      <c r="E12" s="6" t="s">
        <v>20</v>
      </c>
      <c r="F12" s="7">
        <f t="shared" ref="F12:G12" si="3">F6*F11</f>
        <v>208000</v>
      </c>
      <c r="G12" s="7">
        <f t="shared" si="3"/>
        <v>320000</v>
      </c>
    </row>
    <row r="13" spans="1:7" ht="15.75" customHeight="1" x14ac:dyDescent="0.15">
      <c r="A13" s="24"/>
      <c r="B13" s="6" t="s">
        <v>21</v>
      </c>
      <c r="C13" s="2">
        <v>75</v>
      </c>
      <c r="E13" s="6" t="s">
        <v>22</v>
      </c>
      <c r="F13" s="7">
        <f t="shared" ref="F13:G13" si="4">F6-F12</f>
        <v>52000</v>
      </c>
      <c r="G13" s="7">
        <f t="shared" si="4"/>
        <v>80000</v>
      </c>
    </row>
    <row r="14" spans="1:7" ht="15.75" customHeight="1" x14ac:dyDescent="0.15">
      <c r="A14" s="24"/>
      <c r="B14" s="6" t="s">
        <v>23</v>
      </c>
      <c r="C14" s="2">
        <v>350</v>
      </c>
      <c r="E14" s="6" t="s">
        <v>24</v>
      </c>
      <c r="F14" s="7">
        <f t="shared" ref="F14:G14" si="5">F12*$C$2</f>
        <v>6240</v>
      </c>
      <c r="G14" s="7">
        <f t="shared" si="5"/>
        <v>9600</v>
      </c>
    </row>
    <row r="15" spans="1:7" ht="15.75" customHeight="1" x14ac:dyDescent="0.15">
      <c r="A15" s="24"/>
      <c r="B15" s="6" t="s">
        <v>25</v>
      </c>
      <c r="C15" s="2">
        <v>1500</v>
      </c>
      <c r="E15" s="6" t="s">
        <v>26</v>
      </c>
      <c r="F15" s="7">
        <f t="shared" ref="F15:G15" si="6">$C$1-SUM(F13:F14)</f>
        <v>41760</v>
      </c>
      <c r="G15" s="7">
        <f t="shared" si="6"/>
        <v>10400</v>
      </c>
    </row>
    <row r="16" spans="1:7" ht="15.75" customHeight="1" x14ac:dyDescent="0.15">
      <c r="A16" s="24"/>
      <c r="B16" s="6" t="s">
        <v>27</v>
      </c>
      <c r="C16" s="2">
        <v>1700</v>
      </c>
      <c r="E16" s="1" t="s">
        <v>28</v>
      </c>
      <c r="F16" s="7">
        <f t="shared" ref="F16:G16" si="7">-PMT(F9,F10,F12,0)/12</f>
        <v>1064.1200770822813</v>
      </c>
      <c r="G16" s="7">
        <f t="shared" si="7"/>
        <v>1637.1078108958172</v>
      </c>
    </row>
    <row r="17" spans="1:7" ht="15.75" customHeight="1" x14ac:dyDescent="0.15">
      <c r="A17" s="24"/>
      <c r="B17" s="1" t="s">
        <v>29</v>
      </c>
      <c r="C17" s="7">
        <f>SUM(C13:C16)</f>
        <v>3625</v>
      </c>
      <c r="E17" s="15" t="s">
        <v>30</v>
      </c>
      <c r="F17" s="2">
        <v>1000</v>
      </c>
      <c r="G17" s="2">
        <v>1000</v>
      </c>
    </row>
    <row r="18" spans="1:7" ht="15.75" customHeight="1" x14ac:dyDescent="0.15">
      <c r="A18" s="24"/>
      <c r="B18" s="1"/>
      <c r="C18" s="7"/>
      <c r="E18" s="6" t="s">
        <v>31</v>
      </c>
      <c r="F18" s="10">
        <v>1.2E-2</v>
      </c>
      <c r="G18" s="10">
        <v>1.2E-2</v>
      </c>
    </row>
    <row r="19" spans="1:7" ht="15.75" customHeight="1" x14ac:dyDescent="0.15">
      <c r="A19" s="24"/>
      <c r="B19" s="1" t="s">
        <v>32</v>
      </c>
      <c r="C19" s="1"/>
      <c r="E19" s="6" t="s">
        <v>33</v>
      </c>
      <c r="F19" s="2">
        <v>100</v>
      </c>
      <c r="G19" s="2">
        <v>100</v>
      </c>
    </row>
    <row r="20" spans="1:7" ht="15.75" customHeight="1" x14ac:dyDescent="0.15">
      <c r="A20" s="24"/>
      <c r="B20" s="16" t="s">
        <v>34</v>
      </c>
      <c r="C20" s="2">
        <v>5500</v>
      </c>
      <c r="E20" s="6" t="s">
        <v>35</v>
      </c>
      <c r="F20" s="17" t="str">
        <f t="shared" ref="F20:G20" si="8">IF(F11&gt;80%,"Yes","No")</f>
        <v>No</v>
      </c>
      <c r="G20" s="17" t="str">
        <f t="shared" si="8"/>
        <v>No</v>
      </c>
    </row>
    <row r="21" spans="1:7" ht="15.75" customHeight="1" x14ac:dyDescent="0.15">
      <c r="A21" s="24"/>
      <c r="B21" s="16" t="s">
        <v>36</v>
      </c>
      <c r="C21" s="2">
        <v>4500</v>
      </c>
      <c r="E21" s="6" t="s">
        <v>37</v>
      </c>
      <c r="F21" s="17">
        <v>7.4999999999999997E-3</v>
      </c>
      <c r="G21" s="17">
        <v>7.4999999999999997E-3</v>
      </c>
    </row>
    <row r="22" spans="1:7" ht="15.75" customHeight="1" x14ac:dyDescent="0.15">
      <c r="A22" s="24"/>
      <c r="B22" s="18" t="s">
        <v>38</v>
      </c>
      <c r="C22" s="19">
        <v>2100</v>
      </c>
      <c r="E22" s="1" t="s">
        <v>39</v>
      </c>
      <c r="F22" s="7">
        <f t="shared" ref="F22:G22" si="9">(IF(F20="Yes",F12*F21/12,0))+F17/12+F6*F18/12+F19</f>
        <v>443.33333333333331</v>
      </c>
      <c r="G22" s="7">
        <f t="shared" si="9"/>
        <v>583.33333333333326</v>
      </c>
    </row>
    <row r="23" spans="1:7" ht="15.75" customHeight="1" x14ac:dyDescent="0.15">
      <c r="A23" s="24"/>
      <c r="B23" s="18" t="s">
        <v>40</v>
      </c>
      <c r="C23" s="20">
        <v>0.75</v>
      </c>
      <c r="E23" s="1" t="s">
        <v>41</v>
      </c>
      <c r="F23" s="7">
        <f t="shared" ref="F23:G23" si="10">F16+F22</f>
        <v>1507.4534104156146</v>
      </c>
      <c r="G23" s="7">
        <f t="shared" si="10"/>
        <v>2220.4411442291503</v>
      </c>
    </row>
    <row r="24" spans="1:7" ht="15.75" customHeight="1" x14ac:dyDescent="0.15">
      <c r="A24" s="24"/>
      <c r="B24" s="6" t="s">
        <v>42</v>
      </c>
      <c r="C24" s="7">
        <f>C23*C22</f>
        <v>1575</v>
      </c>
      <c r="E24" s="8" t="s">
        <v>43</v>
      </c>
      <c r="F24" s="9" t="str">
        <f t="shared" ref="F24:G24" si="11">IF(F23&lt;$C$32,"Yes","No")</f>
        <v>Yes</v>
      </c>
      <c r="G24" s="9" t="str">
        <f t="shared" si="11"/>
        <v>No</v>
      </c>
    </row>
    <row r="25" spans="1:7" ht="15.75" customHeight="1" x14ac:dyDescent="0.15">
      <c r="A25" s="24"/>
      <c r="B25" s="18" t="s">
        <v>44</v>
      </c>
      <c r="C25" s="19">
        <v>2300</v>
      </c>
    </row>
    <row r="26" spans="1:7" ht="15.75" customHeight="1" x14ac:dyDescent="0.15">
      <c r="A26" s="24"/>
      <c r="B26" s="18" t="s">
        <v>45</v>
      </c>
      <c r="C26" s="20">
        <v>0.75</v>
      </c>
      <c r="E26" s="25" t="s">
        <v>46</v>
      </c>
      <c r="F26" s="26" t="str">
        <f t="shared" ref="F26:G26" si="12">IF(AND(F24="Yes",F7="Yes"),"Yes","No")</f>
        <v>Yes</v>
      </c>
      <c r="G26" s="26" t="str">
        <f t="shared" si="12"/>
        <v>No</v>
      </c>
    </row>
    <row r="27" spans="1:7" ht="15.75" customHeight="1" x14ac:dyDescent="0.15">
      <c r="A27" s="24"/>
      <c r="B27" s="6" t="s">
        <v>47</v>
      </c>
      <c r="C27" s="7">
        <f>C26*C25</f>
        <v>1725</v>
      </c>
      <c r="E27" s="24"/>
      <c r="F27" s="24"/>
      <c r="G27" s="24"/>
    </row>
    <row r="28" spans="1:7" ht="15.75" customHeight="1" x14ac:dyDescent="0.15">
      <c r="B28" s="1" t="s">
        <v>48</v>
      </c>
      <c r="C28" s="7">
        <f>SUM(C20:C21,C24,C27)</f>
        <v>13300</v>
      </c>
    </row>
    <row r="30" spans="1:7" ht="15.75" customHeight="1" x14ac:dyDescent="0.15">
      <c r="B30" s="1" t="s">
        <v>49</v>
      </c>
      <c r="C30" s="21">
        <f>C17/C28</f>
        <v>0.27255639097744361</v>
      </c>
    </row>
    <row r="31" spans="1:7" ht="15.75" customHeight="1" x14ac:dyDescent="0.15">
      <c r="B31" s="1" t="s">
        <v>50</v>
      </c>
      <c r="C31" s="3">
        <v>0.43</v>
      </c>
    </row>
    <row r="32" spans="1:7" ht="15.75" customHeight="1" x14ac:dyDescent="0.15">
      <c r="B32" s="9" t="s">
        <v>51</v>
      </c>
      <c r="C32" s="22">
        <f>C31*C28-C17</f>
        <v>2094</v>
      </c>
    </row>
    <row r="33" spans="2:3" ht="28" customHeight="1" x14ac:dyDescent="0.15">
      <c r="B33" s="27" t="s">
        <v>52</v>
      </c>
      <c r="C33" s="24"/>
    </row>
    <row r="35" spans="2:3" ht="13" x14ac:dyDescent="0.15"/>
  </sheetData>
  <mergeCells count="7">
    <mergeCell ref="B33:C33"/>
    <mergeCell ref="A1:A10"/>
    <mergeCell ref="E1:G3"/>
    <mergeCell ref="A12:A27"/>
    <mergeCell ref="E26:E27"/>
    <mergeCell ref="F26:F27"/>
    <mergeCell ref="G26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Property Purchase Afford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2025-09-10T17:26:30Z</dcterms:created>
  <dcterms:modified xsi:type="dcterms:W3CDTF">2025-09-10T17:26:30Z</dcterms:modified>
</cp:coreProperties>
</file>